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 " sheetId="1" r:id="rId4"/>
    <sheet name="Blad2" sheetId="2" r:id="rId5"/>
  </sheets>
</workbook>
</file>

<file path=xl/sharedStrings.xml><?xml version="1.0" encoding="utf-8"?>
<sst xmlns="http://schemas.openxmlformats.org/spreadsheetml/2006/main" uniqueCount="43">
  <si>
    <t>Exempel på investringskalkyl vid överlåtelse av Byanät.                                                                                                                                                                                                                                                                                                     Operatören köper upp föreningens kanalisation och fibernät efter fem år</t>
  </si>
  <si>
    <t>Nivå %</t>
  </si>
  <si>
    <t>År 1</t>
  </si>
  <si>
    <t>Summa                     år 5</t>
  </si>
  <si>
    <t>År 6</t>
  </si>
  <si>
    <t>Summa                år 10</t>
  </si>
  <si>
    <t>INDATA</t>
  </si>
  <si>
    <t>Operatörens investering 1</t>
  </si>
  <si>
    <t>- Anläggning (Byanät)</t>
  </si>
  <si>
    <t>- Per kund</t>
  </si>
  <si>
    <t>Operatörens investering 2</t>
  </si>
  <si>
    <t>- Anslutningsnät (till Byanät)</t>
  </si>
  <si>
    <t>Avskrivningar</t>
  </si>
  <si>
    <t>Räntekostnad</t>
  </si>
  <si>
    <t>Amorteringstid (antal år)</t>
  </si>
  <si>
    <t>Bolagsskatt</t>
  </si>
  <si>
    <t>Anslutningar</t>
  </si>
  <si>
    <t>Intäkt/anslutning/mån</t>
  </si>
  <si>
    <t xml:space="preserve">Drift och Förvaltning/Anslutning </t>
  </si>
  <si>
    <t>Intäkt nätupplåtelse/mån</t>
  </si>
  <si>
    <t>RESULTATRÄKNING</t>
  </si>
  <si>
    <t>- Intäkter anslutning och nätupplåtelse</t>
  </si>
  <si>
    <t>- Driftkostnader</t>
  </si>
  <si>
    <t>Resultat före avskrivning, finansiering och skatt</t>
  </si>
  <si>
    <t>- Avskrivningar</t>
  </si>
  <si>
    <t>- Räntekostnader</t>
  </si>
  <si>
    <t>Resultat före skatt</t>
  </si>
  <si>
    <t xml:space="preserve">- Vinstskatt </t>
  </si>
  <si>
    <t>Resultat efter skatt</t>
  </si>
  <si>
    <t>Resultat efter skatt/anslutning</t>
  </si>
  <si>
    <t>KASSAFLÖDE</t>
  </si>
  <si>
    <t>Inbetalningar</t>
  </si>
  <si>
    <t>- Anslutning och nätupplåtelse</t>
  </si>
  <si>
    <t>Utbetalningar</t>
  </si>
  <si>
    <t xml:space="preserve">- Drift </t>
  </si>
  <si>
    <t>- Räntor</t>
  </si>
  <si>
    <t>- Skatt</t>
  </si>
  <si>
    <t>- Amortering</t>
  </si>
  <si>
    <t>Kassabehållning</t>
  </si>
  <si>
    <t>Exempel på investringskalkyl vid överlåtelse av Byanät.                                                                                                                                                                                                                                                                                                                          Operatören köper upp föreningens kanalisation efter fem år (äger fiberanläggningen)</t>
  </si>
  <si>
    <t xml:space="preserve">  År 1</t>
  </si>
  <si>
    <t>- Anäggning (Byanät)</t>
  </si>
  <si>
    <t>- Fibernät (Byanät)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</si>
</sst>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kr&quot;;&quot;-&quot;#,##0&quot; kr&quot;"/>
  </numFmts>
  <fonts count="7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sz val="10"/>
      <color indexed="8"/>
      <name val="Calibri"/>
    </font>
    <font>
      <b val="1"/>
      <sz val="10"/>
      <color indexed="8"/>
      <name val="Calibri"/>
    </font>
    <font>
      <i val="1"/>
      <sz val="10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2" applyNumberFormat="1" applyFont="1" applyFill="1" applyBorder="1" applyAlignment="1" applyProtection="0">
      <alignment horizontal="center" vertical="center" wrapText="1"/>
    </xf>
    <xf numFmtId="0" fontId="3" fillId="2" borderId="3" applyNumberFormat="1" applyFont="1" applyFill="1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4" fillId="2" borderId="6" applyNumberFormat="1" applyFont="1" applyFill="1" applyBorder="1" applyAlignment="1" applyProtection="0">
      <alignment vertical="bottom"/>
    </xf>
    <xf numFmtId="49" fontId="4" fillId="2" borderId="7" applyNumberFormat="1" applyFont="1" applyFill="1" applyBorder="1" applyAlignment="1" applyProtection="0">
      <alignment horizontal="center" vertical="center"/>
    </xf>
    <xf numFmtId="49" fontId="4" fillId="2" borderId="7" applyNumberFormat="1" applyFont="1" applyFill="1" applyBorder="1" applyAlignment="1" applyProtection="0">
      <alignment horizontal="center" vertical="center" wrapText="1"/>
    </xf>
    <xf numFmtId="49" fontId="4" fillId="2" borderId="7" applyNumberFormat="1" applyFont="1" applyFill="1" applyBorder="1" applyAlignment="1" applyProtection="0">
      <alignment horizontal="center" vertical="bottom" wrapText="1"/>
    </xf>
    <xf numFmtId="0" fontId="4" fillId="3" borderId="7" applyNumberFormat="1" applyFont="1" applyFill="1" applyBorder="1" applyAlignment="1" applyProtection="0">
      <alignment horizontal="center" vertical="bottom" wrapText="1"/>
    </xf>
    <xf numFmtId="49" fontId="4" fillId="2" borderId="8" applyNumberFormat="1" applyFont="1" applyFill="1" applyBorder="1" applyAlignment="1" applyProtection="0">
      <alignment horizontal="center" vertical="bottom" wrapText="1"/>
    </xf>
    <xf numFmtId="49" fontId="5" fillId="2" borderId="9" applyNumberFormat="1" applyFont="1" applyFill="1" applyBorder="1" applyAlignment="1" applyProtection="0">
      <alignment vertical="bottom"/>
    </xf>
    <xf numFmtId="0" fontId="4" fillId="2" borderId="10" applyNumberFormat="1" applyFont="1" applyFill="1" applyBorder="1" applyAlignment="1" applyProtection="0">
      <alignment horizontal="center" vertical="center"/>
    </xf>
    <xf numFmtId="0" fontId="4" fillId="2" borderId="10" applyNumberFormat="1" applyFont="1" applyFill="1" applyBorder="1" applyAlignment="1" applyProtection="0">
      <alignment horizontal="center" vertical="center" wrapText="1"/>
    </xf>
    <xf numFmtId="0" fontId="4" fillId="2" borderId="10" applyNumberFormat="1" applyFont="1" applyFill="1" applyBorder="1" applyAlignment="1" applyProtection="0">
      <alignment horizontal="center" vertical="bottom" wrapText="1"/>
    </xf>
    <xf numFmtId="0" fontId="4" fillId="3" borderId="10" applyNumberFormat="1" applyFont="1" applyFill="1" applyBorder="1" applyAlignment="1" applyProtection="0">
      <alignment horizontal="center" vertical="bottom" wrapText="1"/>
    </xf>
    <xf numFmtId="0" fontId="4" fillId="2" borderId="11" applyNumberFormat="1" applyFont="1" applyFill="1" applyBorder="1" applyAlignment="1" applyProtection="0">
      <alignment horizontal="center" vertical="bottom" wrapText="1"/>
    </xf>
    <xf numFmtId="49" fontId="6" fillId="2" borderId="12" applyNumberFormat="1" applyFont="1" applyFill="1" applyBorder="1" applyAlignment="1" applyProtection="0">
      <alignment vertical="bottom"/>
    </xf>
    <xf numFmtId="49" fontId="4" fillId="2" borderId="13" applyNumberFormat="1" applyFont="1" applyFill="1" applyBorder="1" applyAlignment="1" applyProtection="0">
      <alignment vertical="bottom"/>
    </xf>
    <xf numFmtId="3" fontId="4" fillId="2" borderId="13" applyNumberFormat="1" applyFont="1" applyFill="1" applyBorder="1" applyAlignment="1" applyProtection="0">
      <alignment vertical="bottom"/>
    </xf>
    <xf numFmtId="3" fontId="4" fillId="3" borderId="13" applyNumberFormat="1" applyFont="1" applyFill="1" applyBorder="1" applyAlignment="1" applyProtection="0">
      <alignment vertical="bottom"/>
    </xf>
    <xf numFmtId="3" fontId="4" fillId="2" borderId="14" applyNumberFormat="1" applyFont="1" applyFill="1" applyBorder="1" applyAlignment="1" applyProtection="0">
      <alignment vertical="bottom"/>
    </xf>
    <xf numFmtId="49" fontId="4" fillId="2" borderId="12" applyNumberFormat="1" applyFont="1" applyFill="1" applyBorder="1" applyAlignment="1" applyProtection="0">
      <alignment vertical="bottom"/>
    </xf>
    <xf numFmtId="3" fontId="4" fillId="2" borderId="13" applyNumberFormat="1" applyFont="1" applyFill="1" applyBorder="1" applyAlignment="1" applyProtection="0">
      <alignment horizontal="right" vertical="center"/>
    </xf>
    <xf numFmtId="3" fontId="4" fillId="3" borderId="13" applyNumberFormat="1" applyFont="1" applyFill="1" applyBorder="1" applyAlignment="1" applyProtection="0">
      <alignment horizontal="right" vertical="center"/>
    </xf>
    <xf numFmtId="9" fontId="4" fillId="2" borderId="13" applyNumberFormat="1" applyFont="1" applyFill="1" applyBorder="1" applyAlignment="1" applyProtection="0">
      <alignment vertical="bottom"/>
    </xf>
    <xf numFmtId="1" fontId="4" fillId="2" borderId="13" applyNumberFormat="1" applyFont="1" applyFill="1" applyBorder="1" applyAlignment="1" applyProtection="0">
      <alignment vertical="bottom"/>
    </xf>
    <xf numFmtId="0" fontId="4" fillId="2" borderId="13" applyNumberFormat="1" applyFont="1" applyFill="1" applyBorder="1" applyAlignment="1" applyProtection="0">
      <alignment vertical="bottom"/>
    </xf>
    <xf numFmtId="59" fontId="4" fillId="2" borderId="13" applyNumberFormat="1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vertical="bottom"/>
    </xf>
    <xf numFmtId="3" fontId="4" fillId="2" borderId="14" applyNumberFormat="1" applyFont="1" applyFill="1" applyBorder="1" applyAlignment="1" applyProtection="0">
      <alignment horizontal="right" vertical="center"/>
    </xf>
    <xf numFmtId="49" fontId="5" fillId="2" borderId="13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9" fontId="4" fillId="2" borderId="13" applyNumberFormat="1" applyFont="1" applyFill="1" applyBorder="1" applyAlignment="1" applyProtection="0">
      <alignment horizontal="center" vertical="center"/>
    </xf>
    <xf numFmtId="0" fontId="0" fillId="2" borderId="13" applyNumberFormat="1" applyFont="1" applyFill="1" applyBorder="1" applyAlignment="1" applyProtection="0">
      <alignment vertical="bottom"/>
    </xf>
    <xf numFmtId="10" fontId="4" fillId="2" borderId="13" applyNumberFormat="1" applyFont="1" applyFill="1" applyBorder="1" applyAlignment="1" applyProtection="0">
      <alignment horizontal="center" vertical="center"/>
    </xf>
    <xf numFmtId="49" fontId="4" fillId="4" borderId="15" applyNumberFormat="1" applyFont="1" applyFill="1" applyBorder="1" applyAlignment="1" applyProtection="0">
      <alignment vertical="bottom"/>
    </xf>
    <xf numFmtId="9" fontId="4" fillId="4" borderId="16" applyNumberFormat="1" applyFont="1" applyFill="1" applyBorder="1" applyAlignment="1" applyProtection="0">
      <alignment horizontal="center" vertical="center"/>
    </xf>
    <xf numFmtId="3" fontId="4" fillId="4" borderId="16" applyNumberFormat="1" applyFont="1" applyFill="1" applyBorder="1" applyAlignment="1" applyProtection="0">
      <alignment vertical="bottom"/>
    </xf>
    <xf numFmtId="3" fontId="4" fillId="4" borderId="16" applyNumberFormat="1" applyFont="1" applyFill="1" applyBorder="1" applyAlignment="1" applyProtection="0">
      <alignment horizontal="right" vertical="center"/>
    </xf>
    <xf numFmtId="3" fontId="4" fillId="4" borderId="17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top" wrapText="1"/>
    </xf>
    <xf numFmtId="0" fontId="3" fillId="2" borderId="2" applyNumberFormat="1" applyFont="1" applyFill="1" applyBorder="1" applyAlignment="1" applyProtection="0">
      <alignment horizontal="center" vertical="top" wrapText="1"/>
    </xf>
    <xf numFmtId="0" fontId="3" fillId="2" borderId="3" applyNumberFormat="1" applyFont="1" applyFill="1" applyBorder="1" applyAlignment="1" applyProtection="0">
      <alignment horizontal="center" vertical="top" wrapText="1"/>
    </xf>
    <xf numFmtId="0" fontId="4" fillId="2" borderId="11" applyNumberFormat="1" applyFont="1" applyFill="1" applyBorder="1" applyAlignment="1" applyProtection="0">
      <alignment horizontal="center" vertical="center" wrapText="1"/>
    </xf>
    <xf numFmtId="0" fontId="4" fillId="3" borderId="13" applyNumberFormat="1" applyFont="1" applyFill="1" applyBorder="1" applyAlignment="1" applyProtection="0">
      <alignment vertical="bottom"/>
    </xf>
    <xf numFmtId="0" fontId="0" fillId="2" borderId="14" applyNumberFormat="1" applyFont="1" applyFill="1" applyBorder="1" applyAlignment="1" applyProtection="0">
      <alignment vertical="bottom"/>
    </xf>
    <xf numFmtId="0" fontId="4" fillId="2" borderId="13" applyNumberFormat="1" applyFont="1" applyFill="1" applyBorder="1" applyAlignment="1" applyProtection="0">
      <alignment horizontal="right" vertical="center"/>
    </xf>
    <xf numFmtId="0" fontId="4" fillId="3" borderId="13" applyNumberFormat="1" applyFont="1" applyFill="1" applyBorder="1" applyAlignment="1" applyProtection="0">
      <alignment horizontal="right" vertical="center"/>
    </xf>
    <xf numFmtId="0" fontId="4" fillId="2" borderId="14" applyNumberFormat="1" applyFont="1" applyFill="1" applyBorder="1" applyAlignment="1" applyProtection="0">
      <alignment horizontal="right" vertical="center"/>
    </xf>
    <xf numFmtId="0" fontId="4" fillId="2" borderId="14" applyNumberFormat="1" applyFont="1" applyFill="1" applyBorder="1" applyAlignment="1" applyProtection="0">
      <alignment vertical="bottom"/>
    </xf>
    <xf numFmtId="49" fontId="4" fillId="5" borderId="15" applyNumberFormat="1" applyFont="1" applyFill="1" applyBorder="1" applyAlignment="1" applyProtection="0">
      <alignment vertical="bottom"/>
    </xf>
    <xf numFmtId="9" fontId="4" fillId="5" borderId="16" applyNumberFormat="1" applyFont="1" applyFill="1" applyBorder="1" applyAlignment="1" applyProtection="0">
      <alignment horizontal="center" vertical="center"/>
    </xf>
    <xf numFmtId="3" fontId="4" fillId="5" borderId="16" applyNumberFormat="1" applyFont="1" applyFill="1" applyBorder="1" applyAlignment="1" applyProtection="0">
      <alignment vertical="bottom"/>
    </xf>
    <xf numFmtId="3" fontId="4" fillId="5" borderId="16" applyNumberFormat="1" applyFont="1" applyFill="1" applyBorder="1" applyAlignment="1" applyProtection="0">
      <alignment horizontal="right" vertical="center"/>
    </xf>
    <xf numFmtId="3" fontId="4" fillId="5" borderId="17" applyNumberFormat="1" applyFont="1" applyFill="1" applyBorder="1" applyAlignment="1" applyProtection="0">
      <alignment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ff0000"/>
      <rgbColor rgb="ffd6e3bc"/>
      <rgbColor rgb="ffeaf1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 showGridLines="0" defaultGridColor="1"/>
  </sheetViews>
  <sheetFormatPr defaultColWidth="8.83333" defaultRowHeight="14.25" customHeight="1" outlineLevelRow="0" outlineLevelCol="0"/>
  <cols>
    <col min="1" max="1" width="35.3516" style="1" customWidth="1"/>
    <col min="2" max="2" width="7" style="1" customWidth="1"/>
    <col min="3" max="3" width="8.67188" style="1" customWidth="1"/>
    <col min="4" max="4" width="8.67188" style="1" customWidth="1"/>
    <col min="5" max="5" width="8.67188" style="1" customWidth="1"/>
    <col min="6" max="6" width="8.67188" style="1" customWidth="1"/>
    <col min="7" max="7" width="8.67188" style="1" customWidth="1"/>
    <col min="8" max="8" width="8.85156" style="1" customWidth="1"/>
    <col min="9" max="9" width="8.85156" style="1" customWidth="1"/>
    <col min="10" max="10" width="10.3516" style="1" customWidth="1"/>
    <col min="11" max="11" width="8.85156" style="1" customWidth="1"/>
    <col min="12" max="256" width="8.85156" style="1" customWidth="1"/>
  </cols>
  <sheetData>
    <row r="1" ht="36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</row>
    <row r="2" ht="27" customHeight="1">
      <c r="A2" s="7"/>
      <c r="B2" t="s" s="8">
        <v>1</v>
      </c>
      <c r="C2" t="s" s="9">
        <v>2</v>
      </c>
      <c r="D2" t="s" s="10">
        <v>3</v>
      </c>
      <c r="E2" s="11"/>
      <c r="F2" t="s" s="9">
        <v>4</v>
      </c>
      <c r="G2" t="s" s="12">
        <v>5</v>
      </c>
      <c r="H2" s="5"/>
      <c r="I2" s="6"/>
      <c r="J2" s="6"/>
      <c r="K2" s="6"/>
    </row>
    <row r="3" ht="15.5" customHeight="1">
      <c r="A3" t="s" s="13">
        <v>6</v>
      </c>
      <c r="B3" s="14"/>
      <c r="C3" s="15"/>
      <c r="D3" s="16"/>
      <c r="E3" s="17"/>
      <c r="F3" s="15"/>
      <c r="G3" s="18"/>
      <c r="H3" s="5"/>
      <c r="I3" s="6"/>
      <c r="J3" s="6"/>
      <c r="K3" s="6"/>
    </row>
    <row r="4" ht="15" customHeight="1">
      <c r="A4" t="s" s="19">
        <v>7</v>
      </c>
      <c r="B4" s="20"/>
      <c r="C4" s="21"/>
      <c r="D4" s="21"/>
      <c r="E4" s="22"/>
      <c r="F4" s="21"/>
      <c r="G4" s="23"/>
      <c r="H4" s="5"/>
      <c r="I4" s="6"/>
      <c r="J4" s="6"/>
      <c r="K4" s="6"/>
    </row>
    <row r="5" ht="15" customHeight="1">
      <c r="A5" t="s" s="24">
        <v>8</v>
      </c>
      <c r="B5" s="20"/>
      <c r="C5" s="21"/>
      <c r="D5" s="21"/>
      <c r="E5" s="22"/>
      <c r="F5" s="21">
        <v>500000</v>
      </c>
      <c r="G5" s="23"/>
      <c r="H5" s="5"/>
      <c r="I5" s="6"/>
      <c r="J5" s="6"/>
      <c r="K5" s="6"/>
    </row>
    <row r="6" ht="15" customHeight="1">
      <c r="A6" t="s" s="24">
        <v>9</v>
      </c>
      <c r="B6" s="20"/>
      <c r="C6" s="21"/>
      <c r="D6" s="21"/>
      <c r="E6" s="22"/>
      <c r="F6" s="21">
        <f>F5/B14</f>
        <v>10000</v>
      </c>
      <c r="G6" s="23"/>
      <c r="H6" s="5"/>
      <c r="I6" s="6"/>
      <c r="J6" s="6"/>
      <c r="K6" s="6"/>
    </row>
    <row r="7" ht="15" customHeight="1">
      <c r="A7" t="s" s="19">
        <v>10</v>
      </c>
      <c r="B7" s="20"/>
      <c r="C7" s="21"/>
      <c r="D7" s="25"/>
      <c r="E7" s="26"/>
      <c r="F7" s="25"/>
      <c r="G7" s="23"/>
      <c r="H7" s="5"/>
      <c r="I7" s="6"/>
      <c r="J7" s="6"/>
      <c r="K7" s="6"/>
    </row>
    <row r="8" ht="15" customHeight="1">
      <c r="A8" t="s" s="24">
        <v>11</v>
      </c>
      <c r="B8" s="20"/>
      <c r="C8" s="25">
        <v>500000</v>
      </c>
      <c r="D8" s="25"/>
      <c r="E8" s="26"/>
      <c r="F8" s="21"/>
      <c r="G8" s="23"/>
      <c r="H8" s="5"/>
      <c r="I8" s="6"/>
      <c r="J8" s="6"/>
      <c r="K8" s="6"/>
    </row>
    <row r="9" ht="15" customHeight="1">
      <c r="A9" t="s" s="24">
        <v>9</v>
      </c>
      <c r="B9" s="20"/>
      <c r="C9" s="21">
        <f>C8/B14</f>
        <v>10000</v>
      </c>
      <c r="D9" s="21"/>
      <c r="E9" s="22"/>
      <c r="F9" s="21"/>
      <c r="G9" s="23"/>
      <c r="H9" s="5"/>
      <c r="I9" s="6"/>
      <c r="J9" s="6"/>
      <c r="K9" s="6"/>
    </row>
    <row r="10" ht="15" customHeight="1">
      <c r="A10" t="s" s="24">
        <v>12</v>
      </c>
      <c r="B10" s="27">
        <v>0.04</v>
      </c>
      <c r="C10" s="21"/>
      <c r="D10" s="21"/>
      <c r="E10" s="22"/>
      <c r="F10" s="21"/>
      <c r="G10" s="23"/>
      <c r="H10" s="5"/>
      <c r="I10" s="6"/>
      <c r="J10" s="6"/>
      <c r="K10" s="6"/>
    </row>
    <row r="11" ht="15" customHeight="1">
      <c r="A11" t="s" s="24">
        <v>13</v>
      </c>
      <c r="B11" s="27">
        <v>0.03</v>
      </c>
      <c r="C11" s="21"/>
      <c r="D11" s="21"/>
      <c r="E11" s="22"/>
      <c r="F11" s="21"/>
      <c r="G11" s="23"/>
      <c r="H11" s="5"/>
      <c r="I11" s="6"/>
      <c r="J11" s="6"/>
      <c r="K11" s="6"/>
    </row>
    <row r="12" ht="15" customHeight="1">
      <c r="A12" t="s" s="24">
        <v>14</v>
      </c>
      <c r="B12" s="28">
        <v>20</v>
      </c>
      <c r="C12" s="21"/>
      <c r="D12" s="21"/>
      <c r="E12" s="22"/>
      <c r="F12" s="21"/>
      <c r="G12" s="23"/>
      <c r="H12" s="5"/>
      <c r="I12" s="6"/>
      <c r="J12" s="6"/>
      <c r="K12" s="6"/>
    </row>
    <row r="13" ht="15" customHeight="1">
      <c r="A13" t="s" s="24">
        <v>15</v>
      </c>
      <c r="B13" s="27">
        <v>0.22</v>
      </c>
      <c r="C13" s="21"/>
      <c r="D13" s="21"/>
      <c r="E13" s="22"/>
      <c r="F13" s="21"/>
      <c r="G13" s="23"/>
      <c r="H13" s="5"/>
      <c r="I13" s="6"/>
      <c r="J13" s="6"/>
      <c r="K13" s="6"/>
    </row>
    <row r="14" ht="15" customHeight="1">
      <c r="A14" t="s" s="24">
        <v>16</v>
      </c>
      <c r="B14" s="29">
        <v>50</v>
      </c>
      <c r="C14" s="21"/>
      <c r="D14" s="21"/>
      <c r="E14" s="22"/>
      <c r="F14" s="21"/>
      <c r="G14" s="23"/>
      <c r="H14" s="5"/>
      <c r="I14" s="6"/>
      <c r="J14" s="6"/>
      <c r="K14" s="6"/>
    </row>
    <row r="15" ht="15" customHeight="1">
      <c r="A15" t="s" s="24">
        <v>17</v>
      </c>
      <c r="B15" s="30">
        <v>200</v>
      </c>
      <c r="C15" s="21"/>
      <c r="D15" s="21"/>
      <c r="E15" s="22"/>
      <c r="F15" s="21"/>
      <c r="G15" s="23"/>
      <c r="H15" s="5"/>
      <c r="I15" s="6"/>
      <c r="J15" s="6"/>
      <c r="K15" s="6"/>
    </row>
    <row r="16" ht="15" customHeight="1">
      <c r="A16" t="s" s="24">
        <v>18</v>
      </c>
      <c r="B16" s="27">
        <v>0.55</v>
      </c>
      <c r="C16" s="21"/>
      <c r="D16" s="21"/>
      <c r="E16" s="22"/>
      <c r="F16" s="21"/>
      <c r="G16" s="23"/>
      <c r="H16" s="5"/>
      <c r="I16" s="6"/>
      <c r="J16" s="6"/>
      <c r="K16" s="6"/>
    </row>
    <row r="17" ht="15" customHeight="1">
      <c r="A17" t="s" s="24">
        <v>19</v>
      </c>
      <c r="B17" s="28"/>
      <c r="C17" s="21"/>
      <c r="D17" s="21"/>
      <c r="E17" s="22"/>
      <c r="F17" s="21"/>
      <c r="G17" s="23"/>
      <c r="H17" s="5"/>
      <c r="I17" s="6"/>
      <c r="J17" s="6"/>
      <c r="K17" s="6"/>
    </row>
    <row r="18" ht="15" customHeight="1">
      <c r="A18" t="s" s="31">
        <v>20</v>
      </c>
      <c r="B18" s="27"/>
      <c r="C18" s="21"/>
      <c r="D18" s="21"/>
      <c r="E18" s="22"/>
      <c r="F18" s="21"/>
      <c r="G18" s="23"/>
      <c r="H18" s="5"/>
      <c r="I18" s="6"/>
      <c r="J18" s="6"/>
      <c r="K18" s="6"/>
    </row>
    <row r="19" ht="15" customHeight="1">
      <c r="A19" t="s" s="24">
        <v>21</v>
      </c>
      <c r="B19" s="20"/>
      <c r="C19" s="25">
        <f>(B14*B15)*12+B17*12</f>
        <v>120000</v>
      </c>
      <c r="D19" s="25">
        <f>C19*5</f>
        <v>600000</v>
      </c>
      <c r="E19" s="26"/>
      <c r="F19" s="25">
        <f>(B14*B15)*12+E17*12</f>
        <v>120000</v>
      </c>
      <c r="G19" s="32">
        <f>F19*5</f>
        <v>600000</v>
      </c>
      <c r="H19" s="5"/>
      <c r="I19" s="6"/>
      <c r="J19" s="6"/>
      <c r="K19" s="6"/>
    </row>
    <row r="20" ht="15" customHeight="1">
      <c r="A20" t="s" s="24">
        <v>22</v>
      </c>
      <c r="B20" s="20"/>
      <c r="C20" s="25">
        <f>C19*B16</f>
        <v>66000</v>
      </c>
      <c r="D20" s="25">
        <f>C20*5</f>
        <v>330000</v>
      </c>
      <c r="E20" s="26"/>
      <c r="F20" s="25">
        <f>C19*B16</f>
        <v>66000</v>
      </c>
      <c r="G20" s="32">
        <f>F20*5</f>
        <v>330000</v>
      </c>
      <c r="H20" s="5"/>
      <c r="I20" s="6"/>
      <c r="J20" s="6"/>
      <c r="K20" s="6"/>
    </row>
    <row r="21" ht="15" customHeight="1">
      <c r="A21" t="s" s="19">
        <v>23</v>
      </c>
      <c r="B21" s="20"/>
      <c r="C21" s="21">
        <f>C19-C20</f>
        <v>54000</v>
      </c>
      <c r="D21" s="21">
        <f>C21*5</f>
        <v>270000</v>
      </c>
      <c r="E21" s="22"/>
      <c r="F21" s="21">
        <f>F19-F20</f>
        <v>54000</v>
      </c>
      <c r="G21" s="23">
        <f>F21*5</f>
        <v>270000</v>
      </c>
      <c r="H21" s="5"/>
      <c r="I21" s="6"/>
      <c r="J21" s="6"/>
      <c r="K21" s="6"/>
    </row>
    <row r="22" ht="15" customHeight="1">
      <c r="A22" t="s" s="24">
        <v>24</v>
      </c>
      <c r="B22" s="20"/>
      <c r="C22" s="21">
        <f>C8*B10</f>
        <v>20000</v>
      </c>
      <c r="D22" s="21">
        <f>C22*5</f>
        <v>100000</v>
      </c>
      <c r="E22" s="22"/>
      <c r="F22" s="21">
        <f>F5*B10</f>
        <v>20000</v>
      </c>
      <c r="G22" s="23">
        <f>F22*5</f>
        <v>100000</v>
      </c>
      <c r="H22" s="5"/>
      <c r="I22" s="6"/>
      <c r="J22" s="6"/>
      <c r="K22" s="6"/>
    </row>
    <row r="23" ht="15" customHeight="1">
      <c r="A23" t="s" s="24">
        <v>25</v>
      </c>
      <c r="B23" s="20"/>
      <c r="C23" s="21">
        <f>C8*B11</f>
        <v>15000</v>
      </c>
      <c r="D23" s="21">
        <f>C8*B11+(C8-C35)*B11+(C8-2*C35)*B11+(C8-3*C35)*B11+(C8-4*C35)*B11</f>
        <v>67500</v>
      </c>
      <c r="E23" s="22"/>
      <c r="F23" s="21">
        <f>F5*B11</f>
        <v>15000</v>
      </c>
      <c r="G23" s="23">
        <f>F23*5</f>
        <v>75000</v>
      </c>
      <c r="H23" s="5"/>
      <c r="I23" s="6"/>
      <c r="J23" s="6"/>
      <c r="K23" s="6"/>
    </row>
    <row r="24" ht="15" customHeight="1">
      <c r="A24" t="s" s="19">
        <v>26</v>
      </c>
      <c r="B24" s="33"/>
      <c r="C24" s="25">
        <f>C21-C22-C23</f>
        <v>19000</v>
      </c>
      <c r="D24" s="25">
        <f>C24*5</f>
        <v>95000</v>
      </c>
      <c r="E24" s="26"/>
      <c r="F24" s="21">
        <f>F21-F22-F23</f>
        <v>19000</v>
      </c>
      <c r="G24" s="23">
        <f>F24*5</f>
        <v>95000</v>
      </c>
      <c r="H24" s="5"/>
      <c r="I24" s="6"/>
      <c r="J24" s="6"/>
      <c r="K24" s="34"/>
    </row>
    <row r="25" ht="15" customHeight="1">
      <c r="A25" t="s" s="24">
        <v>27</v>
      </c>
      <c r="B25" s="20"/>
      <c r="C25" s="21">
        <f>C24*B13</f>
        <v>4180</v>
      </c>
      <c r="D25" s="21">
        <f>C25*5</f>
        <v>20900</v>
      </c>
      <c r="E25" s="22"/>
      <c r="F25" s="21">
        <f>F24*B13</f>
        <v>4180</v>
      </c>
      <c r="G25" s="23">
        <f>F25*5</f>
        <v>20900</v>
      </c>
      <c r="H25" s="5"/>
      <c r="I25" s="6"/>
      <c r="J25" s="6"/>
      <c r="K25" s="6"/>
    </row>
    <row r="26" ht="15" customHeight="1">
      <c r="A26" t="s" s="19">
        <v>28</v>
      </c>
      <c r="B26" s="20"/>
      <c r="C26" s="25">
        <f>C24-C25</f>
        <v>14820</v>
      </c>
      <c r="D26" s="25">
        <f>C26*5</f>
        <v>74100</v>
      </c>
      <c r="E26" s="26"/>
      <c r="F26" s="21">
        <f>F24-F25</f>
        <v>14820</v>
      </c>
      <c r="G26" s="32">
        <f>F26*5</f>
        <v>74100</v>
      </c>
      <c r="H26" s="5"/>
      <c r="I26" s="6"/>
      <c r="J26" s="6"/>
      <c r="K26" s="6"/>
    </row>
    <row r="27" ht="15" customHeight="1">
      <c r="A27" t="s" s="19">
        <v>29</v>
      </c>
      <c r="B27" s="20"/>
      <c r="C27" s="25">
        <f>C26/B14</f>
        <v>296.4</v>
      </c>
      <c r="D27" s="25">
        <f>C27*5</f>
        <v>1482</v>
      </c>
      <c r="E27" s="26"/>
      <c r="F27" s="21">
        <f>F26/B14</f>
        <v>296.4</v>
      </c>
      <c r="G27" s="32">
        <f>F27*5</f>
        <v>1482</v>
      </c>
      <c r="H27" s="5"/>
      <c r="I27" s="6"/>
      <c r="J27" s="6"/>
      <c r="K27" s="6"/>
    </row>
    <row r="28" ht="15" customHeight="1">
      <c r="A28" t="s" s="31">
        <v>30</v>
      </c>
      <c r="B28" s="35"/>
      <c r="C28" s="25"/>
      <c r="D28" s="25"/>
      <c r="E28" s="26"/>
      <c r="F28" s="21"/>
      <c r="G28" s="32"/>
      <c r="H28" s="5"/>
      <c r="I28" s="6"/>
      <c r="J28" s="6"/>
      <c r="K28" s="6"/>
    </row>
    <row r="29" ht="15" customHeight="1">
      <c r="A29" t="s" s="19">
        <v>31</v>
      </c>
      <c r="B29" s="35"/>
      <c r="C29" s="36"/>
      <c r="D29" s="25"/>
      <c r="E29" s="26"/>
      <c r="F29" s="21"/>
      <c r="G29" s="23"/>
      <c r="H29" s="5"/>
      <c r="I29" s="6"/>
      <c r="J29" s="6"/>
      <c r="K29" s="6"/>
    </row>
    <row r="30" ht="15" customHeight="1">
      <c r="A30" t="s" s="24">
        <v>32</v>
      </c>
      <c r="B30" s="35"/>
      <c r="C30" s="25">
        <f>C19</f>
        <v>120000</v>
      </c>
      <c r="D30" s="25">
        <f>C30*5</f>
        <v>600000</v>
      </c>
      <c r="E30" s="26"/>
      <c r="F30" s="21">
        <f>F19</f>
        <v>120000</v>
      </c>
      <c r="G30" s="23">
        <f>F19*5</f>
        <v>600000</v>
      </c>
      <c r="H30" s="5"/>
      <c r="I30" s="6"/>
      <c r="J30" s="6"/>
      <c r="K30" s="6"/>
    </row>
    <row r="31" ht="15" customHeight="1">
      <c r="A31" t="s" s="19">
        <v>33</v>
      </c>
      <c r="B31" s="33"/>
      <c r="C31" s="21"/>
      <c r="D31" s="21"/>
      <c r="E31" s="22"/>
      <c r="F31" s="21"/>
      <c r="G31" s="32"/>
      <c r="H31" s="5"/>
      <c r="I31" s="6"/>
      <c r="J31" s="6"/>
      <c r="K31" s="6"/>
    </row>
    <row r="32" ht="15" customHeight="1">
      <c r="A32" t="s" s="24">
        <v>34</v>
      </c>
      <c r="B32" s="33"/>
      <c r="C32" s="21">
        <f>C20</f>
        <v>66000</v>
      </c>
      <c r="D32" s="21">
        <f>C32*5</f>
        <v>330000</v>
      </c>
      <c r="E32" s="22"/>
      <c r="F32" s="21">
        <f>F20</f>
        <v>66000</v>
      </c>
      <c r="G32" s="23">
        <f>F32*5</f>
        <v>330000</v>
      </c>
      <c r="H32" s="5"/>
      <c r="I32" s="6"/>
      <c r="J32" s="6"/>
      <c r="K32" s="6"/>
    </row>
    <row r="33" ht="15" customHeight="1">
      <c r="A33" t="s" s="24">
        <v>35</v>
      </c>
      <c r="B33" s="20"/>
      <c r="C33" s="21">
        <f>C23</f>
        <v>15000</v>
      </c>
      <c r="D33" s="21">
        <f>D23</f>
        <v>67500</v>
      </c>
      <c r="E33" s="22"/>
      <c r="F33" s="21">
        <f>F23</f>
        <v>15000</v>
      </c>
      <c r="G33" s="23">
        <f>F5*B11+(F5-F35)*B11+(F5-2*F35)*B11+(F5-3*F35)*B11+(F5-4*F35)*B11</f>
        <v>67500</v>
      </c>
      <c r="H33" s="5"/>
      <c r="I33" s="6"/>
      <c r="J33" s="6"/>
      <c r="K33" s="6"/>
    </row>
    <row r="34" ht="15" customHeight="1">
      <c r="A34" t="s" s="24">
        <v>36</v>
      </c>
      <c r="B34" s="20"/>
      <c r="C34" s="21">
        <f>C25</f>
        <v>4180</v>
      </c>
      <c r="D34" s="21">
        <f>C34*5</f>
        <v>20900</v>
      </c>
      <c r="E34" s="22"/>
      <c r="F34" s="21">
        <f>F25</f>
        <v>4180</v>
      </c>
      <c r="G34" s="23">
        <f>F25*5</f>
        <v>20900</v>
      </c>
      <c r="H34" s="5"/>
      <c r="I34" s="6"/>
      <c r="J34" s="6"/>
      <c r="K34" s="6"/>
    </row>
    <row r="35" ht="15" customHeight="1">
      <c r="A35" t="s" s="24">
        <v>37</v>
      </c>
      <c r="B35" s="37"/>
      <c r="C35" s="21">
        <f>C8/B12</f>
        <v>25000</v>
      </c>
      <c r="D35" s="25">
        <f>C35*5</f>
        <v>125000</v>
      </c>
      <c r="E35" s="26"/>
      <c r="F35" s="21">
        <f>F5/B12</f>
        <v>25000</v>
      </c>
      <c r="G35" s="23">
        <f>F35*5</f>
        <v>125000</v>
      </c>
      <c r="H35" s="5"/>
      <c r="I35" s="6"/>
      <c r="J35" s="6"/>
      <c r="K35" s="6"/>
    </row>
    <row r="36" ht="14.65" customHeight="1">
      <c r="A36" t="s" s="38">
        <v>38</v>
      </c>
      <c r="B36" s="39"/>
      <c r="C36" s="40">
        <f>C30-C32-C33-C34-C35</f>
        <v>9820</v>
      </c>
      <c r="D36" s="41">
        <f>C36*5</f>
        <v>49100</v>
      </c>
      <c r="E36" s="41"/>
      <c r="F36" s="40">
        <f>F30-F32-F33-F34-F35</f>
        <v>9820</v>
      </c>
      <c r="G36" s="42">
        <f>F36*5</f>
        <v>49100</v>
      </c>
      <c r="H36" s="5"/>
      <c r="I36" s="6"/>
      <c r="J36" s="6"/>
      <c r="K36" s="6"/>
    </row>
  </sheetData>
  <mergeCells count="1">
    <mergeCell ref="A1:G1"/>
  </mergeCells>
  <conditionalFormatting sqref="B1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G37"/>
  <sheetViews>
    <sheetView workbookViewId="0" showGridLines="0" defaultGridColor="1"/>
  </sheetViews>
  <sheetFormatPr defaultColWidth="8.83333" defaultRowHeight="14.25" customHeight="1" outlineLevelRow="0" outlineLevelCol="0"/>
  <cols>
    <col min="1" max="1" width="27.3516" style="43" customWidth="1"/>
    <col min="2" max="2" width="7" style="43" customWidth="1"/>
    <col min="3" max="3" width="8.85156" style="43" customWidth="1"/>
    <col min="4" max="4" width="8.85156" style="43" customWidth="1"/>
    <col min="5" max="5" width="8.85156" style="43" customWidth="1"/>
    <col min="6" max="6" width="8.85156" style="43" customWidth="1"/>
    <col min="7" max="7" width="8.85156" style="43" customWidth="1"/>
    <col min="8" max="256" width="8.85156" style="43" customWidth="1"/>
  </cols>
  <sheetData>
    <row r="1" ht="35.75" customHeight="1">
      <c r="A1" t="s" s="44">
        <v>39</v>
      </c>
      <c r="B1" s="45"/>
      <c r="C1" s="45"/>
      <c r="D1" s="45"/>
      <c r="E1" s="45"/>
      <c r="F1" s="45"/>
      <c r="G1" s="46"/>
    </row>
    <row r="2" ht="27" customHeight="1">
      <c r="A2" s="7"/>
      <c r="B2" t="s" s="8">
        <v>1</v>
      </c>
      <c r="C2" t="s" s="9">
        <v>40</v>
      </c>
      <c r="D2" t="s" s="10">
        <v>3</v>
      </c>
      <c r="E2" s="11"/>
      <c r="F2" t="s" s="9">
        <v>4</v>
      </c>
      <c r="G2" t="s" s="12">
        <v>5</v>
      </c>
    </row>
    <row r="3" ht="14.5" customHeight="1">
      <c r="A3" t="s" s="13">
        <v>6</v>
      </c>
      <c r="B3" s="14"/>
      <c r="C3" s="15"/>
      <c r="D3" s="15"/>
      <c r="E3" s="17"/>
      <c r="F3" s="16"/>
      <c r="G3" s="47"/>
    </row>
    <row r="4" ht="14" customHeight="1">
      <c r="A4" t="s" s="24">
        <v>7</v>
      </c>
      <c r="B4" s="20"/>
      <c r="C4" s="29"/>
      <c r="D4" s="29"/>
      <c r="E4" s="48"/>
      <c r="F4" s="29"/>
      <c r="G4" s="23"/>
    </row>
    <row r="5" ht="15" customHeight="1">
      <c r="A5" t="s" s="24">
        <v>41</v>
      </c>
      <c r="B5" s="20"/>
      <c r="C5" s="29"/>
      <c r="D5" s="29"/>
      <c r="E5" s="48"/>
      <c r="F5" s="21">
        <v>500000</v>
      </c>
      <c r="G5" s="49"/>
    </row>
    <row r="6" ht="15" customHeight="1">
      <c r="A6" t="s" s="24">
        <v>9</v>
      </c>
      <c r="B6" s="20"/>
      <c r="C6" s="29"/>
      <c r="D6" s="29"/>
      <c r="E6" s="48"/>
      <c r="F6" s="21">
        <v>10000</v>
      </c>
      <c r="G6" s="49"/>
    </row>
    <row r="7" ht="14" customHeight="1">
      <c r="A7" t="s" s="24">
        <v>10</v>
      </c>
      <c r="B7" s="20"/>
      <c r="C7" s="29"/>
      <c r="D7" s="29"/>
      <c r="E7" s="48"/>
      <c r="F7" s="29"/>
      <c r="G7" s="23"/>
    </row>
    <row r="8" ht="15" customHeight="1">
      <c r="A8" t="s" s="24">
        <v>42</v>
      </c>
      <c r="B8" s="20"/>
      <c r="C8" s="50">
        <v>500000</v>
      </c>
      <c r="D8" s="36"/>
      <c r="E8" s="48"/>
      <c r="F8" s="29"/>
      <c r="G8" s="23"/>
    </row>
    <row r="9" ht="15" customHeight="1">
      <c r="A9" t="s" s="24">
        <v>10</v>
      </c>
      <c r="B9" s="20"/>
      <c r="C9" s="29"/>
      <c r="D9" s="36"/>
      <c r="E9" s="51"/>
      <c r="F9" s="50"/>
      <c r="G9" s="52"/>
    </row>
    <row r="10" ht="15" customHeight="1">
      <c r="A10" t="s" s="24">
        <v>11</v>
      </c>
      <c r="B10" s="20"/>
      <c r="C10" s="50">
        <v>500000</v>
      </c>
      <c r="D10" s="36"/>
      <c r="E10" s="51"/>
      <c r="F10" s="50"/>
      <c r="G10" s="53"/>
    </row>
    <row r="11" ht="14" customHeight="1">
      <c r="A11" t="s" s="24">
        <v>12</v>
      </c>
      <c r="B11" s="27">
        <v>0.04</v>
      </c>
      <c r="C11" s="21"/>
      <c r="D11" s="21"/>
      <c r="E11" s="22"/>
      <c r="F11" s="21"/>
      <c r="G11" s="23"/>
    </row>
    <row r="12" ht="14" customHeight="1">
      <c r="A12" t="s" s="24">
        <v>13</v>
      </c>
      <c r="B12" s="27">
        <v>0.03</v>
      </c>
      <c r="C12" s="21"/>
      <c r="D12" s="21"/>
      <c r="E12" s="22"/>
      <c r="F12" s="21"/>
      <c r="G12" s="23"/>
    </row>
    <row r="13" ht="14" customHeight="1">
      <c r="A13" t="s" s="24">
        <v>14</v>
      </c>
      <c r="B13" s="28">
        <v>20</v>
      </c>
      <c r="C13" s="21"/>
      <c r="D13" s="21"/>
      <c r="E13" s="22"/>
      <c r="F13" s="21"/>
      <c r="G13" s="23"/>
    </row>
    <row r="14" ht="14" customHeight="1">
      <c r="A14" t="s" s="24">
        <v>15</v>
      </c>
      <c r="B14" s="27">
        <v>0.22</v>
      </c>
      <c r="C14" s="21"/>
      <c r="D14" s="21"/>
      <c r="E14" s="22"/>
      <c r="F14" s="21"/>
      <c r="G14" s="23"/>
    </row>
    <row r="15" ht="14" customHeight="1">
      <c r="A15" t="s" s="24">
        <v>16</v>
      </c>
      <c r="B15" s="29">
        <v>50</v>
      </c>
      <c r="C15" s="21"/>
      <c r="D15" s="21"/>
      <c r="E15" s="22"/>
      <c r="F15" s="21"/>
      <c r="G15" s="23"/>
    </row>
    <row r="16" ht="14" customHeight="1">
      <c r="A16" t="s" s="24">
        <v>17</v>
      </c>
      <c r="B16" s="30">
        <v>200</v>
      </c>
      <c r="C16" s="21"/>
      <c r="D16" s="21"/>
      <c r="E16" s="22"/>
      <c r="F16" s="21"/>
      <c r="G16" s="23"/>
    </row>
    <row r="17" ht="14" customHeight="1">
      <c r="A17" t="s" s="24">
        <v>18</v>
      </c>
      <c r="B17" s="27">
        <v>0.55</v>
      </c>
      <c r="C17" s="21"/>
      <c r="D17" s="21"/>
      <c r="E17" s="22"/>
      <c r="F17" s="21"/>
      <c r="G17" s="23"/>
    </row>
    <row r="18" ht="14" customHeight="1">
      <c r="A18" t="s" s="24">
        <v>19</v>
      </c>
      <c r="B18" s="28"/>
      <c r="C18" s="21"/>
      <c r="D18" s="21"/>
      <c r="E18" s="22"/>
      <c r="F18" s="21"/>
      <c r="G18" s="23"/>
    </row>
    <row r="19" ht="14" customHeight="1">
      <c r="A19" t="s" s="31">
        <v>20</v>
      </c>
      <c r="B19" s="27"/>
      <c r="C19" s="21"/>
      <c r="D19" s="21"/>
      <c r="E19" s="22"/>
      <c r="F19" s="21"/>
      <c r="G19" s="23"/>
    </row>
    <row r="20" ht="14" customHeight="1">
      <c r="A20" t="s" s="24">
        <v>21</v>
      </c>
      <c r="B20" s="20"/>
      <c r="C20" s="25">
        <f>(B15*B16)*12+B18*12</f>
        <v>120000</v>
      </c>
      <c r="D20" s="25">
        <f>C20*5</f>
        <v>600000</v>
      </c>
      <c r="E20" s="26"/>
      <c r="F20" s="25">
        <f>(B15*B16)*12+E18*12</f>
        <v>120000</v>
      </c>
      <c r="G20" s="32">
        <f>F20*5</f>
        <v>600000</v>
      </c>
    </row>
    <row r="21" ht="14" customHeight="1">
      <c r="A21" t="s" s="24">
        <v>22</v>
      </c>
      <c r="B21" s="20"/>
      <c r="C21" s="25">
        <f>C20*B17</f>
        <v>66000</v>
      </c>
      <c r="D21" s="25">
        <f>C21*5</f>
        <v>330000</v>
      </c>
      <c r="E21" s="26"/>
      <c r="F21" s="25">
        <f>C20*B17</f>
        <v>66000</v>
      </c>
      <c r="G21" s="32">
        <f>F21*5</f>
        <v>330000</v>
      </c>
    </row>
    <row r="22" ht="14" customHeight="1">
      <c r="A22" t="s" s="19">
        <v>23</v>
      </c>
      <c r="B22" s="20"/>
      <c r="C22" s="21">
        <f>C20-C21</f>
        <v>54000</v>
      </c>
      <c r="D22" s="21">
        <f>C22*5</f>
        <v>270000</v>
      </c>
      <c r="E22" s="22"/>
      <c r="F22" s="21">
        <f>F20-F21</f>
        <v>54000</v>
      </c>
      <c r="G22" s="23">
        <f>F22*5</f>
        <v>270000</v>
      </c>
    </row>
    <row r="23" ht="14" customHeight="1">
      <c r="A23" t="s" s="24">
        <v>24</v>
      </c>
      <c r="B23" s="20"/>
      <c r="C23" s="21">
        <f>(C8+C10)*B11</f>
        <v>40000</v>
      </c>
      <c r="D23" s="21">
        <f>C23*5</f>
        <v>200000</v>
      </c>
      <c r="E23" s="22"/>
      <c r="F23" s="21">
        <f>(F5)*B11</f>
        <v>20000</v>
      </c>
      <c r="G23" s="23">
        <f>F23*5</f>
        <v>100000</v>
      </c>
    </row>
    <row r="24" ht="14" customHeight="1">
      <c r="A24" t="s" s="24">
        <v>25</v>
      </c>
      <c r="B24" s="20"/>
      <c r="C24" s="21">
        <f>(C8+C10)*B12</f>
        <v>30000</v>
      </c>
      <c r="D24" s="21">
        <f>(C8+C10)*B12+(C8+C10-C26)*B12+(C8+C10-2*C36)*B12+(C8+C10-3*C36)*B12+(C8+C10-4*C36)*B12</f>
        <v>136500</v>
      </c>
      <c r="E24" s="22"/>
      <c r="F24" s="21">
        <f>F5*B12</f>
        <v>15000</v>
      </c>
      <c r="G24" s="23">
        <f>F24*5</f>
        <v>75000</v>
      </c>
    </row>
    <row r="25" ht="14" customHeight="1">
      <c r="A25" t="s" s="19">
        <v>26</v>
      </c>
      <c r="B25" s="33"/>
      <c r="C25" s="25">
        <f>C22-C23-C24</f>
        <v>-16000</v>
      </c>
      <c r="D25" s="25">
        <f>C25*5</f>
        <v>-80000</v>
      </c>
      <c r="E25" s="26"/>
      <c r="F25" s="21">
        <f>F22-F23-F24</f>
        <v>19000</v>
      </c>
      <c r="G25" s="23">
        <f>F25*5</f>
        <v>95000</v>
      </c>
    </row>
    <row r="26" ht="14" customHeight="1">
      <c r="A26" t="s" s="24">
        <v>27</v>
      </c>
      <c r="B26" s="20"/>
      <c r="C26" s="21">
        <v>0</v>
      </c>
      <c r="D26" s="21">
        <f>C26*5</f>
        <v>0</v>
      </c>
      <c r="E26" s="22"/>
      <c r="F26" s="21">
        <f>F25*B14</f>
        <v>4180</v>
      </c>
      <c r="G26" s="23">
        <f>F26*5</f>
        <v>20900</v>
      </c>
    </row>
    <row r="27" ht="14" customHeight="1">
      <c r="A27" t="s" s="19">
        <v>28</v>
      </c>
      <c r="B27" s="20"/>
      <c r="C27" s="25">
        <f>C25-C26</f>
        <v>-16000</v>
      </c>
      <c r="D27" s="25">
        <f>C27*5</f>
        <v>-80000</v>
      </c>
      <c r="E27" s="26"/>
      <c r="F27" s="21">
        <f>F25-F26</f>
        <v>14820</v>
      </c>
      <c r="G27" s="32">
        <f>F27*5</f>
        <v>74100</v>
      </c>
    </row>
    <row r="28" ht="14" customHeight="1">
      <c r="A28" t="s" s="19">
        <v>29</v>
      </c>
      <c r="B28" s="20"/>
      <c r="C28" s="25">
        <f>C27/B15</f>
        <v>-320</v>
      </c>
      <c r="D28" s="25">
        <f>C28*5</f>
        <v>-1600</v>
      </c>
      <c r="E28" s="26"/>
      <c r="F28" s="21">
        <f>F27/B15</f>
        <v>296.4</v>
      </c>
      <c r="G28" s="32">
        <f>F28*5</f>
        <v>1482</v>
      </c>
    </row>
    <row r="29" ht="14" customHeight="1">
      <c r="A29" t="s" s="31">
        <v>30</v>
      </c>
      <c r="B29" s="35"/>
      <c r="C29" s="25"/>
      <c r="D29" s="25"/>
      <c r="E29" s="26"/>
      <c r="F29" s="21"/>
      <c r="G29" s="32"/>
    </row>
    <row r="30" ht="15" customHeight="1">
      <c r="A30" t="s" s="19">
        <v>31</v>
      </c>
      <c r="B30" s="35"/>
      <c r="C30" s="36"/>
      <c r="D30" s="25"/>
      <c r="E30" s="26"/>
      <c r="F30" s="21"/>
      <c r="G30" s="23"/>
    </row>
    <row r="31" ht="14" customHeight="1">
      <c r="A31" t="s" s="24">
        <v>32</v>
      </c>
      <c r="B31" s="35"/>
      <c r="C31" s="25">
        <f>C20</f>
        <v>120000</v>
      </c>
      <c r="D31" s="25">
        <f>C31*5</f>
        <v>600000</v>
      </c>
      <c r="E31" s="26"/>
      <c r="F31" s="21">
        <f>F20</f>
        <v>120000</v>
      </c>
      <c r="G31" s="23">
        <f>F20*5</f>
        <v>600000</v>
      </c>
    </row>
    <row r="32" ht="14" customHeight="1">
      <c r="A32" t="s" s="19">
        <v>33</v>
      </c>
      <c r="B32" s="33"/>
      <c r="C32" s="21"/>
      <c r="D32" s="21"/>
      <c r="E32" s="22"/>
      <c r="F32" s="21"/>
      <c r="G32" s="32"/>
    </row>
    <row r="33" ht="14" customHeight="1">
      <c r="A33" t="s" s="24">
        <v>34</v>
      </c>
      <c r="B33" s="33"/>
      <c r="C33" s="21">
        <f>C21</f>
        <v>66000</v>
      </c>
      <c r="D33" s="21">
        <f>C33*5</f>
        <v>330000</v>
      </c>
      <c r="E33" s="22"/>
      <c r="F33" s="21">
        <f>F21</f>
        <v>66000</v>
      </c>
      <c r="G33" s="23">
        <f>F33*5</f>
        <v>330000</v>
      </c>
    </row>
    <row r="34" ht="14" customHeight="1">
      <c r="A34" t="s" s="24">
        <v>35</v>
      </c>
      <c r="B34" s="20"/>
      <c r="C34" s="21">
        <f>C24</f>
        <v>30000</v>
      </c>
      <c r="D34" s="21">
        <f>D24</f>
        <v>136500</v>
      </c>
      <c r="E34" s="22"/>
      <c r="F34" s="21">
        <f>F24</f>
        <v>15000</v>
      </c>
      <c r="G34" s="23">
        <f>F24*5</f>
        <v>75000</v>
      </c>
    </row>
    <row r="35" ht="14" customHeight="1">
      <c r="A35" t="s" s="24">
        <v>36</v>
      </c>
      <c r="B35" s="20"/>
      <c r="C35" s="21">
        <f>C26</f>
        <v>0</v>
      </c>
      <c r="D35" s="21">
        <f>D26</f>
        <v>0</v>
      </c>
      <c r="E35" s="22"/>
      <c r="F35" s="21">
        <f>F26</f>
        <v>4180</v>
      </c>
      <c r="G35" s="23">
        <f>F26*5</f>
        <v>20900</v>
      </c>
    </row>
    <row r="36" ht="14" customHeight="1">
      <c r="A36" t="s" s="24">
        <v>37</v>
      </c>
      <c r="B36" s="37"/>
      <c r="C36" s="21">
        <f>(C8+C10)/B13</f>
        <v>50000</v>
      </c>
      <c r="D36" s="25">
        <f>C36*5</f>
        <v>250000</v>
      </c>
      <c r="E36" s="26"/>
      <c r="F36" s="21">
        <f>F5/B13</f>
        <v>25000</v>
      </c>
      <c r="G36" s="23">
        <f>F36*5</f>
        <v>125000</v>
      </c>
    </row>
    <row r="37" ht="14.65" customHeight="1">
      <c r="A37" t="s" s="54">
        <v>38</v>
      </c>
      <c r="B37" s="55"/>
      <c r="C37" s="56">
        <f>C31-C33-C34-C35-C36</f>
        <v>-26000</v>
      </c>
      <c r="D37" s="57">
        <f>C37*5</f>
        <v>-130000</v>
      </c>
      <c r="E37" s="57"/>
      <c r="F37" s="56">
        <f>F31-F33-F34-F35-F36</f>
        <v>9820</v>
      </c>
      <c r="G37" s="58">
        <f>F37*5</f>
        <v>49100</v>
      </c>
    </row>
  </sheetData>
  <mergeCells count="1">
    <mergeCell ref="A1:G1"/>
  </mergeCells>
  <conditionalFormatting sqref="B16">
    <cfRule type="cellIs" dxfId="1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